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65" windowWidth="8355" windowHeight="8130" activeTab="0"/>
  </bookViews>
  <sheets>
    <sheet name="02problem" sheetId="1" r:id="rId1"/>
  </sheets>
  <definedNames>
    <definedName name="_xlnm.Print_Area" localSheetId="0">'02problem'!$A$1:$I$148</definedName>
  </definedNames>
  <calcPr fullCalcOnLoad="1"/>
</workbook>
</file>

<file path=xl/comments1.xml><?xml version="1.0" encoding="utf-8"?>
<comments xmlns="http://schemas.openxmlformats.org/spreadsheetml/2006/main">
  <authors>
    <author>Christopher Buzzard</author>
  </authors>
  <commentList>
    <comment ref="E90" authorId="0">
      <text>
        <r>
          <rPr>
            <b/>
            <sz val="8"/>
            <rFont val="Tahoma"/>
            <family val="0"/>
          </rPr>
          <t>Remember, to calculate cash used to acquire fixed assets, we must include depreciation, i.e., assets purchased are equal to the increase in net assets plus depreciation.</t>
        </r>
      </text>
    </comment>
  </commentList>
</comments>
</file>

<file path=xl/sharedStrings.xml><?xml version="1.0" encoding="utf-8"?>
<sst xmlns="http://schemas.openxmlformats.org/spreadsheetml/2006/main" count="176" uniqueCount="141">
  <si>
    <t>02problem</t>
  </si>
  <si>
    <t>Tax rate</t>
  </si>
  <si>
    <t>(in thousands of dollars)</t>
  </si>
  <si>
    <t>Sales</t>
  </si>
  <si>
    <t>Expenses excluding depreciation and amortization</t>
  </si>
  <si>
    <t xml:space="preserve">  EBITDA</t>
  </si>
  <si>
    <t xml:space="preserve">  EBIT</t>
  </si>
  <si>
    <t>Interest Expense</t>
  </si>
  <si>
    <t xml:space="preserve">  EBT</t>
  </si>
  <si>
    <t>Taxes (40%)</t>
  </si>
  <si>
    <t xml:space="preserve">  Net Income</t>
  </si>
  <si>
    <t>Common dividends</t>
  </si>
  <si>
    <t>Addition to retained earnings</t>
  </si>
  <si>
    <t>Laiho Industries December 31 Balance Sheets</t>
  </si>
  <si>
    <t>Assets</t>
  </si>
  <si>
    <t>Cash and cash equivalents</t>
  </si>
  <si>
    <t>Accounts Receivable</t>
  </si>
  <si>
    <t>Inventories</t>
  </si>
  <si>
    <t>Total assets</t>
  </si>
  <si>
    <t>Liabilities and equity</t>
  </si>
  <si>
    <t>Accounts payable</t>
  </si>
  <si>
    <t>Accruals</t>
  </si>
  <si>
    <t>Notes payable</t>
  </si>
  <si>
    <t xml:space="preserve">  Total current liabilities</t>
  </si>
  <si>
    <t>Long-term debt</t>
  </si>
  <si>
    <t xml:space="preserve">  Total liabilities</t>
  </si>
  <si>
    <t>Common stock</t>
  </si>
  <si>
    <t>Retained Earnings</t>
  </si>
  <si>
    <t xml:space="preserve">  Total common equity</t>
  </si>
  <si>
    <t>Total liabilities and equity</t>
  </si>
  <si>
    <t>Sales Revenue</t>
  </si>
  <si>
    <t>Dividend Payout Ratio</t>
  </si>
  <si>
    <t>Depr. as a % of Fixed Assets</t>
  </si>
  <si>
    <t>Statement of Retained Earnings</t>
  </si>
  <si>
    <t>Balance of Retained Earnings, December 31, 1999</t>
  </si>
  <si>
    <t xml:space="preserve">    Add: Net Income, 2000</t>
  </si>
  <si>
    <t xml:space="preserve">    Less: Common dividends paid, 2000</t>
  </si>
  <si>
    <t>Balance of Retained Earnings, December 31, 2000</t>
  </si>
  <si>
    <t>Statement of Cash Flows</t>
  </si>
  <si>
    <t>Operating Activities</t>
  </si>
  <si>
    <t>Net Income</t>
  </si>
  <si>
    <t>Add: Sources of cash</t>
  </si>
  <si>
    <t xml:space="preserve">    Depreciation</t>
  </si>
  <si>
    <t xml:space="preserve">    Increase in accounts payable</t>
  </si>
  <si>
    <t xml:space="preserve">    Increase in accruals</t>
  </si>
  <si>
    <t>Less: Uses of cash</t>
  </si>
  <si>
    <t xml:space="preserve">    Increase in accounts receivable</t>
  </si>
  <si>
    <t xml:space="preserve">    Increase in inventories</t>
  </si>
  <si>
    <t>Net cash provided by operating activities</t>
  </si>
  <si>
    <t>Investing Activities</t>
  </si>
  <si>
    <t>Cash used to acquire fixed assets</t>
  </si>
  <si>
    <t>Financing Activities</t>
  </si>
  <si>
    <t xml:space="preserve">    Increase in notes payable</t>
  </si>
  <si>
    <t xml:space="preserve">    Increase in long-term debt</t>
  </si>
  <si>
    <t xml:space="preserve">    Increase in common stock</t>
  </si>
  <si>
    <t xml:space="preserve">    Payment of common dividends</t>
  </si>
  <si>
    <t>Net cash provided by financing activities</t>
  </si>
  <si>
    <t>Net increase/decrease in cash</t>
  </si>
  <si>
    <t>Add: Cash balance at the beginning of the year</t>
  </si>
  <si>
    <t>Cash balance at the end of the year</t>
  </si>
  <si>
    <t>Net Operating Working Capital</t>
  </si>
  <si>
    <t>non-interest bearing current liabilities</t>
  </si>
  <si>
    <t>current assets</t>
  </si>
  <si>
    <t>-</t>
  </si>
  <si>
    <t>Total Operating Capital</t>
  </si>
  <si>
    <t>NOWC</t>
  </si>
  <si>
    <t>+</t>
  </si>
  <si>
    <t>Fixed assets</t>
  </si>
  <si>
    <t>Net Operating Profit After Taxes</t>
  </si>
  <si>
    <t>EBIT</t>
  </si>
  <si>
    <t>x</t>
  </si>
  <si>
    <t>( 1 - T )</t>
  </si>
  <si>
    <t>Operating Cash Flow</t>
  </si>
  <si>
    <t>NOPAT</t>
  </si>
  <si>
    <t>Depreciation</t>
  </si>
  <si>
    <t>Free Cash Flow</t>
  </si>
  <si>
    <t>OCF</t>
  </si>
  <si>
    <t>We began by copying and pasting the balance sheets from the problem.  They are shown below.  We had to</t>
  </si>
  <si>
    <t>The input information required for the problem is outlined in the "Key Input Data" section below.  Using</t>
  </si>
  <si>
    <t>this data and the balance sheet above, we constructed the income statement shown below.</t>
  </si>
  <si>
    <t>EBITDA as a percent of sales</t>
  </si>
  <si>
    <t>Found this after finding EBITDA</t>
  </si>
  <si>
    <t>Found this first</t>
  </si>
  <si>
    <t>Depreciation (Laiho has no amortization charges)</t>
  </si>
  <si>
    <t xml:space="preserve">   Put the pointer on E89 to see</t>
  </si>
  <si>
    <t xml:space="preserve">   red tic mark.</t>
  </si>
  <si>
    <t xml:space="preserve">   the note indicated by the little</t>
  </si>
  <si>
    <t xml:space="preserve">            =</t>
  </si>
  <si>
    <t>or</t>
  </si>
  <si>
    <t>Gross investment in operating capital</t>
  </si>
  <si>
    <t>Net investment in operating capital</t>
  </si>
  <si>
    <t>Our conclusion that the ending cash balance is $102,851 differs from our year 2000 balance sheet value of</t>
  </si>
  <si>
    <t>Total current assets</t>
  </si>
  <si>
    <t>a.   The company’s sales for 2000 were $455,150,000, and EBITDA was 15 percent of sales.  Furthermore,</t>
  </si>
  <si>
    <t xml:space="preserve">      depreciation amounted to 11 percent of net fixed assets, interest charges were $8,575,000, the</t>
  </si>
  <si>
    <t xml:space="preserve">      state-plus-federal corporate tax rate was 40 percent, and Laiho pays 40 percent of its net income out in</t>
  </si>
  <si>
    <t xml:space="preserve">      dividends.  Given this information, construct Laiho’s 2000 income statement.  </t>
  </si>
  <si>
    <t>c.   Calculate net operating working capital, total operating capital, net operating profit after taxes, operating</t>
  </si>
  <si>
    <t xml:space="preserve">      cash flow, and free cash flow for 2000.</t>
  </si>
  <si>
    <t>Chapter 2.  Solution to end-of-chapter spreadsheet problem</t>
  </si>
  <si>
    <r>
      <t>NOWC</t>
    </r>
    <r>
      <rPr>
        <b/>
        <vertAlign val="sub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=</t>
    </r>
  </si>
  <si>
    <r>
      <t>TOC</t>
    </r>
    <r>
      <rPr>
        <b/>
        <vertAlign val="sub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 =</t>
    </r>
  </si>
  <si>
    <r>
      <t>NOPAT</t>
    </r>
    <r>
      <rPr>
        <b/>
        <vertAlign val="sub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=</t>
    </r>
  </si>
  <si>
    <r>
      <t>OCF</t>
    </r>
    <r>
      <rPr>
        <b/>
        <vertAlign val="sub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=</t>
    </r>
  </si>
  <si>
    <r>
      <t>FCF</t>
    </r>
    <r>
      <rPr>
        <b/>
        <vertAlign val="sub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=</t>
    </r>
  </si>
  <si>
    <t>KEY INPUT DATA:  Laiho Industries</t>
  </si>
  <si>
    <t>Laiho Industries Income Statement</t>
  </si>
  <si>
    <t>$102,850.  This $1 discrepancy results from a rounding error involving our values for depreciation and</t>
  </si>
  <si>
    <t>common dividends paid, and it is negligible.</t>
  </si>
  <si>
    <t xml:space="preserve">      then its 2000 statement of cash flows.</t>
  </si>
  <si>
    <t>b.   Next, construct the firm’s statement of retained earnings for the year ending December 31, 2000, and</t>
  </si>
  <si>
    <t>drag some of the cells around to get things lined up properly, but it beat typing everything again.</t>
  </si>
  <si>
    <t>Check sum [A-(L+NW)]</t>
  </si>
  <si>
    <t>Balance sheets in balance (Y/N):</t>
  </si>
  <si>
    <t>Cash flow check sum</t>
  </si>
  <si>
    <t>Cash balances OK? (Y/N):</t>
  </si>
  <si>
    <t>SOURCES</t>
  </si>
  <si>
    <t>From Operations</t>
  </si>
  <si>
    <t xml:space="preserve">   Net Profit</t>
  </si>
  <si>
    <t xml:space="preserve">   Depreciation</t>
  </si>
  <si>
    <t xml:space="preserve">   Total from Operations</t>
  </si>
  <si>
    <t>Decrease In:</t>
  </si>
  <si>
    <t xml:space="preserve">   Receivables</t>
  </si>
  <si>
    <t xml:space="preserve">   Inventory</t>
  </si>
  <si>
    <t xml:space="preserve">   Fixed Assets</t>
  </si>
  <si>
    <t>Increase In:</t>
  </si>
  <si>
    <t xml:space="preserve">   Payables</t>
  </si>
  <si>
    <t xml:space="preserve">   S.T. Liabilities</t>
  </si>
  <si>
    <t xml:space="preserve">   L.T. Liabilities</t>
  </si>
  <si>
    <t xml:space="preserve">   Common Stock</t>
  </si>
  <si>
    <t>Total Sources</t>
  </si>
  <si>
    <t>USES</t>
  </si>
  <si>
    <t>Total Uses</t>
  </si>
  <si>
    <t>Check sums:</t>
  </si>
  <si>
    <t>Difference (should be 0)</t>
  </si>
  <si>
    <t>Dividends</t>
  </si>
  <si>
    <t xml:space="preserve">   Fixed Assets (gross)</t>
  </si>
  <si>
    <t>NET CASH INCR/DECR</t>
  </si>
  <si>
    <t>Chg in cash from BalSheet</t>
  </si>
  <si>
    <t>Alternate Statement of Cash Flows</t>
  </si>
  <si>
    <t>(stylistic differences only)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</si>
</sst>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_(* #,##0.00000_);_(* \(#,##0.00000\);_(* &quot;-&quot;??_);_(@_)"/>
    <numFmt numFmtId="168" formatCode="&quot;$&quot;#,##0.0"/>
    <numFmt numFmtId="169" formatCode="_(* #,##0.0_);_(* \(#,##0.0\);_(* &quot;-&quot;??_);_(@_)"/>
    <numFmt numFmtId="170" formatCode="_(* #,##0_);_(* \(#,##0\);_(* &quot;-&quot;??_);_(@_)"/>
    <numFmt numFmtId="171" formatCode="General_)"/>
    <numFmt numFmtId="172" formatCode="0.000"/>
    <numFmt numFmtId="173" formatCode="0.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20">
    <font>
      <sz val="10"/>
      <name val="Arial"/>
      <family val="0"/>
    </font>
    <font>
      <b/>
      <sz val="10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8"/>
      <name val="Tahoma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2"/>
      <color indexed="16"/>
      <name val="Times New Roman"/>
      <family val="1"/>
    </font>
    <font>
      <b/>
      <u val="single"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8"/>
      <color indexed="1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left"/>
    </xf>
    <xf numFmtId="9" fontId="4" fillId="0" borderId="0" xfId="19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Fill="1" applyAlignment="1" quotePrefix="1">
      <alignment horizontal="right"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22" fontId="8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/>
    </xf>
    <xf numFmtId="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/>
    </xf>
    <xf numFmtId="6" fontId="1" fillId="0" borderId="0" xfId="0" applyNumberFormat="1" applyFont="1" applyFill="1" applyAlignment="1">
      <alignment/>
    </xf>
    <xf numFmtId="164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9" fontId="1" fillId="0" borderId="0" xfId="19" applyFont="1" applyFill="1" applyAlignment="1">
      <alignment/>
    </xf>
    <xf numFmtId="166" fontId="5" fillId="0" borderId="0" xfId="19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70" fontId="1" fillId="0" borderId="2" xfId="15" applyNumberFormat="1" applyFont="1" applyFill="1" applyBorder="1" applyAlignment="1">
      <alignment/>
    </xf>
    <xf numFmtId="166" fontId="5" fillId="0" borderId="0" xfId="19" applyNumberFormat="1" applyFont="1" applyFill="1" applyBorder="1" applyAlignment="1">
      <alignment horizontal="left"/>
    </xf>
    <xf numFmtId="165" fontId="1" fillId="0" borderId="0" xfId="0" applyNumberFormat="1" applyFont="1" applyFill="1" applyAlignment="1">
      <alignment/>
    </xf>
    <xf numFmtId="170" fontId="5" fillId="0" borderId="0" xfId="15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9" fontId="5" fillId="0" borderId="0" xfId="19" applyFont="1" applyFill="1" applyBorder="1" applyAlignment="1">
      <alignment horizontal="center"/>
    </xf>
    <xf numFmtId="9" fontId="1" fillId="0" borderId="0" xfId="19" applyFont="1" applyFill="1" applyBorder="1" applyAlignment="1">
      <alignment/>
    </xf>
    <xf numFmtId="9" fontId="3" fillId="0" borderId="0" xfId="19" applyFont="1" applyFill="1" applyAlignment="1" quotePrefix="1">
      <alignment horizontal="left"/>
    </xf>
    <xf numFmtId="167" fontId="1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64" fontId="1" fillId="0" borderId="0" xfId="0" applyNumberFormat="1" applyFont="1" applyAlignment="1">
      <alignment/>
    </xf>
    <xf numFmtId="5" fontId="1" fillId="0" borderId="2" xfId="0" applyNumberFormat="1" applyFont="1" applyBorder="1" applyAlignment="1">
      <alignment/>
    </xf>
    <xf numFmtId="5" fontId="1" fillId="0" borderId="3" xfId="17" applyNumberFormat="1" applyFont="1" applyBorder="1" applyAlignment="1">
      <alignment/>
    </xf>
    <xf numFmtId="0" fontId="11" fillId="0" borderId="0" xfId="0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2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5" fontId="1" fillId="0" borderId="3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 quotePrefix="1">
      <alignment horizontal="center"/>
    </xf>
    <xf numFmtId="9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3" fillId="0" borderId="0" xfId="0" applyFont="1" applyFill="1" applyAlignment="1" quotePrefix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9" fontId="3" fillId="0" borderId="0" xfId="19" applyFont="1" applyFill="1" applyAlignment="1">
      <alignment/>
    </xf>
    <xf numFmtId="9" fontId="3" fillId="0" borderId="0" xfId="0" applyNumberFormat="1" applyFont="1" applyFill="1" applyAlignment="1">
      <alignment/>
    </xf>
    <xf numFmtId="6" fontId="3" fillId="0" borderId="0" xfId="0" applyNumberFormat="1" applyFont="1" applyAlignment="1">
      <alignment/>
    </xf>
    <xf numFmtId="9" fontId="3" fillId="0" borderId="0" xfId="19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5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2" borderId="6" xfId="0" applyFont="1" applyFill="1" applyBorder="1" applyAlignment="1" quotePrefix="1">
      <alignment horizontal="left"/>
    </xf>
    <xf numFmtId="164" fontId="1" fillId="2" borderId="7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7" fillId="3" borderId="8" xfId="0" applyFont="1" applyFill="1" applyBorder="1" applyAlignment="1" applyProtection="1" quotePrefix="1">
      <alignment/>
      <protection locked="0"/>
    </xf>
    <xf numFmtId="0" fontId="18" fillId="3" borderId="9" xfId="0" applyFont="1" applyFill="1" applyBorder="1" applyAlignment="1" applyProtection="1">
      <alignment/>
      <protection locked="0"/>
    </xf>
    <xf numFmtId="0" fontId="18" fillId="3" borderId="10" xfId="0" applyFont="1" applyFill="1" applyBorder="1" applyAlignment="1" applyProtection="1">
      <alignment/>
      <protection locked="0"/>
    </xf>
    <xf numFmtId="0" fontId="17" fillId="3" borderId="9" xfId="0" applyFont="1" applyFill="1" applyBorder="1" applyAlignment="1" applyProtection="1" quotePrefix="1">
      <alignment horizontal="center"/>
      <protection locked="0"/>
    </xf>
    <xf numFmtId="172" fontId="18" fillId="3" borderId="11" xfId="0" applyNumberFormat="1" applyFont="1" applyFill="1" applyBorder="1" applyAlignment="1" applyProtection="1" quotePrefix="1">
      <alignment/>
      <protection locked="0"/>
    </xf>
    <xf numFmtId="0" fontId="18" fillId="3" borderId="9" xfId="0" applyFont="1" applyFill="1" applyBorder="1" applyAlignment="1" applyProtection="1" quotePrefix="1">
      <alignment/>
      <protection locked="0"/>
    </xf>
    <xf numFmtId="0" fontId="18" fillId="3" borderId="9" xfId="0" applyFont="1" applyFill="1" applyBorder="1" applyAlignment="1" applyProtection="1" quotePrefix="1">
      <alignment horizontal="left"/>
      <protection locked="0"/>
    </xf>
    <xf numFmtId="175" fontId="18" fillId="3" borderId="11" xfId="17" applyNumberFormat="1" applyFont="1" applyFill="1" applyBorder="1" applyAlignment="1" applyProtection="1" quotePrefix="1">
      <alignment/>
      <protection locked="0"/>
    </xf>
    <xf numFmtId="0" fontId="17" fillId="3" borderId="9" xfId="0" applyFont="1" applyFill="1" applyBorder="1" applyAlignment="1" applyProtection="1" quotePrefix="1">
      <alignment/>
      <protection locked="0"/>
    </xf>
    <xf numFmtId="175" fontId="17" fillId="3" borderId="11" xfId="17" applyNumberFormat="1" applyFont="1" applyFill="1" applyBorder="1" applyAlignment="1" applyProtection="1" quotePrefix="1">
      <alignment/>
      <protection locked="0"/>
    </xf>
    <xf numFmtId="0" fontId="18" fillId="0" borderId="9" xfId="0" applyFont="1" applyBorder="1" applyAlignment="1" applyProtection="1" quotePrefix="1">
      <alignment/>
      <protection locked="0"/>
    </xf>
    <xf numFmtId="172" fontId="18" fillId="0" borderId="11" xfId="0" applyNumberFormat="1" applyFont="1" applyBorder="1" applyAlignment="1" applyProtection="1" quotePrefix="1">
      <alignment/>
      <protection locked="0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3" borderId="12" xfId="0" applyFont="1" applyFill="1" applyBorder="1" applyAlignment="1">
      <alignment/>
    </xf>
    <xf numFmtId="175" fontId="18" fillId="3" borderId="13" xfId="17" applyNumberFormat="1" applyFont="1" applyFill="1" applyBorder="1" applyAlignment="1" applyProtection="1" quotePrefix="1">
      <alignment/>
      <protection locked="0"/>
    </xf>
    <xf numFmtId="164" fontId="15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15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10" fillId="0" borderId="0" xfId="0" applyFont="1" applyFill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87</xdr:row>
      <xdr:rowOff>114300</xdr:rowOff>
    </xdr:from>
    <xdr:to>
      <xdr:col>5</xdr:col>
      <xdr:colOff>57150</xdr:colOff>
      <xdr:row>88</xdr:row>
      <xdr:rowOff>142875</xdr:rowOff>
    </xdr:to>
    <xdr:sp>
      <xdr:nvSpPr>
        <xdr:cNvPr id="1" name="Line 2"/>
        <xdr:cNvSpPr>
          <a:spLocks/>
        </xdr:cNvSpPr>
      </xdr:nvSpPr>
      <xdr:spPr>
        <a:xfrm flipH="1">
          <a:off x="3933825" y="14287500"/>
          <a:ext cx="76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65</xdr:row>
      <xdr:rowOff>9525</xdr:rowOff>
    </xdr:from>
    <xdr:to>
      <xdr:col>8</xdr:col>
      <xdr:colOff>714375</xdr:colOff>
      <xdr:row>70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819775" y="10601325"/>
          <a:ext cx="16478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Look at the formulas for cells I82..I89, etc. to see a useful way to combine logical and mathematical expressions.</a:t>
          </a:r>
        </a:p>
      </xdr:txBody>
    </xdr:sp>
    <xdr:clientData/>
  </xdr:twoCellAnchor>
  <xdr:twoCellAnchor>
    <xdr:from>
      <xdr:col>7</xdr:col>
      <xdr:colOff>990600</xdr:colOff>
      <xdr:row>70</xdr:row>
      <xdr:rowOff>28575</xdr:rowOff>
    </xdr:from>
    <xdr:to>
      <xdr:col>8</xdr:col>
      <xdr:colOff>485775</xdr:colOff>
      <xdr:row>81</xdr:row>
      <xdr:rowOff>76200</xdr:rowOff>
    </xdr:to>
    <xdr:sp>
      <xdr:nvSpPr>
        <xdr:cNvPr id="3" name="Line 5"/>
        <xdr:cNvSpPr>
          <a:spLocks/>
        </xdr:cNvSpPr>
      </xdr:nvSpPr>
      <xdr:spPr>
        <a:xfrm>
          <a:off x="6648450" y="11430000"/>
          <a:ext cx="59055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3" width="11.7109375" style="11" customWidth="1"/>
    <col min="4" max="4" width="12.421875" style="11" customWidth="1"/>
    <col min="5" max="6" width="11.7109375" style="11" customWidth="1"/>
    <col min="7" max="7" width="13.8515625" style="11" customWidth="1"/>
    <col min="8" max="8" width="16.421875" style="11" customWidth="1"/>
    <col min="9" max="16384" width="11.7109375" style="11" customWidth="1"/>
  </cols>
  <sheetData>
    <row r="1" spans="1:11" ht="12.75">
      <c r="A1" s="1" t="s">
        <v>0</v>
      </c>
      <c r="B1" s="2"/>
      <c r="C1" s="2"/>
      <c r="D1" s="18">
        <f ca="1">NOW()</f>
        <v>38243.71035833333</v>
      </c>
      <c r="E1" s="2"/>
      <c r="F1" s="2"/>
      <c r="G1" s="12">
        <v>38243</v>
      </c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105" t="s">
        <v>99</v>
      </c>
      <c r="B3" s="106"/>
      <c r="C3" s="106"/>
      <c r="D3" s="106"/>
      <c r="E3" s="106"/>
      <c r="F3" s="106"/>
      <c r="G3" s="106"/>
      <c r="H3" s="3"/>
      <c r="I3" s="2"/>
      <c r="J3" s="2"/>
      <c r="K3" s="2"/>
    </row>
    <row r="4" spans="1:11" s="19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19" customFormat="1" ht="12.75" customHeight="1">
      <c r="A5" s="82" t="s">
        <v>77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s="19" customFormat="1" ht="12.75" customHeight="1">
      <c r="A6" s="82" t="s">
        <v>111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4:8" ht="12.75" customHeight="1">
      <c r="D7" s="2"/>
      <c r="E7" s="2"/>
      <c r="F7" s="3"/>
      <c r="G7" s="3"/>
      <c r="H7" s="3"/>
    </row>
    <row r="8" spans="1:9" ht="12.75" customHeight="1">
      <c r="A8" s="67" t="s">
        <v>13</v>
      </c>
      <c r="B8" s="2"/>
      <c r="C8" s="2"/>
      <c r="D8" s="2"/>
      <c r="E8" s="2"/>
      <c r="F8" s="3"/>
      <c r="G8" s="3"/>
      <c r="H8" s="3"/>
      <c r="I8" s="2"/>
    </row>
    <row r="9" spans="1:9" ht="12.75" customHeight="1">
      <c r="A9" s="68" t="s">
        <v>2</v>
      </c>
      <c r="B9" s="2"/>
      <c r="C9" s="2"/>
      <c r="D9" s="2"/>
      <c r="E9" s="2"/>
      <c r="F9" s="3"/>
      <c r="G9" s="3"/>
      <c r="H9" s="3"/>
      <c r="I9" s="2"/>
    </row>
    <row r="10" spans="1:11" ht="12.75" customHeight="1" thickBot="1">
      <c r="A10" s="20"/>
      <c r="B10" s="20"/>
      <c r="C10" s="20"/>
      <c r="D10" s="20"/>
      <c r="E10" s="7">
        <v>2000</v>
      </c>
      <c r="F10" s="7">
        <v>1999</v>
      </c>
      <c r="G10" s="3"/>
      <c r="J10" s="2"/>
      <c r="K10" s="2"/>
    </row>
    <row r="11" spans="1:7" ht="12.75" customHeight="1">
      <c r="A11" s="13" t="s">
        <v>14</v>
      </c>
      <c r="B11" s="2"/>
      <c r="C11" s="2"/>
      <c r="D11" s="2"/>
      <c r="E11" s="2"/>
      <c r="F11" s="21"/>
      <c r="G11" s="3"/>
    </row>
    <row r="12" spans="1:11" ht="12.75" customHeight="1">
      <c r="A12" s="2" t="s">
        <v>15</v>
      </c>
      <c r="B12" s="2"/>
      <c r="C12" s="2"/>
      <c r="D12" s="2"/>
      <c r="E12" s="22">
        <v>102850</v>
      </c>
      <c r="F12" s="21">
        <v>89725</v>
      </c>
      <c r="G12" s="3"/>
      <c r="H12" s="2"/>
      <c r="I12" s="2"/>
      <c r="J12" s="23"/>
      <c r="K12" s="23"/>
    </row>
    <row r="13" spans="1:11" ht="12.75" customHeight="1">
      <c r="A13" s="2" t="s">
        <v>16</v>
      </c>
      <c r="B13" s="2"/>
      <c r="C13" s="2"/>
      <c r="D13" s="2"/>
      <c r="E13" s="22">
        <v>103365</v>
      </c>
      <c r="F13" s="21">
        <v>85527</v>
      </c>
      <c r="G13" s="3"/>
      <c r="H13" s="2"/>
      <c r="I13" s="2"/>
      <c r="J13" s="24"/>
      <c r="K13" s="24"/>
    </row>
    <row r="14" spans="1:11" ht="12.75" customHeight="1">
      <c r="A14" s="2" t="s">
        <v>17</v>
      </c>
      <c r="B14" s="2"/>
      <c r="C14" s="2"/>
      <c r="D14" s="2"/>
      <c r="E14" s="25">
        <v>38444</v>
      </c>
      <c r="F14" s="26">
        <v>34982</v>
      </c>
      <c r="G14" s="3"/>
      <c r="H14" s="2"/>
      <c r="I14" s="2"/>
      <c r="J14" s="24"/>
      <c r="K14" s="24"/>
    </row>
    <row r="15" spans="1:11" ht="12.75" customHeight="1">
      <c r="A15" s="1" t="s">
        <v>92</v>
      </c>
      <c r="B15" s="2"/>
      <c r="C15" s="2"/>
      <c r="D15" s="2"/>
      <c r="E15" s="22">
        <f>SUM(E12:E14)</f>
        <v>244659</v>
      </c>
      <c r="F15" s="22">
        <f>SUM(F12:F14)</f>
        <v>210234</v>
      </c>
      <c r="G15" s="3"/>
      <c r="H15" s="2"/>
      <c r="I15" s="2"/>
      <c r="J15" s="23"/>
      <c r="K15" s="23"/>
    </row>
    <row r="16" spans="1:11" ht="12.75" customHeight="1">
      <c r="A16" s="1" t="s">
        <v>67</v>
      </c>
      <c r="B16" s="2"/>
      <c r="C16" s="2"/>
      <c r="D16" s="2"/>
      <c r="E16" s="25">
        <v>67165</v>
      </c>
      <c r="F16" s="21">
        <v>42436</v>
      </c>
      <c r="G16" s="3"/>
      <c r="H16" s="2"/>
      <c r="I16" s="2"/>
      <c r="J16" s="24"/>
      <c r="K16" s="24"/>
    </row>
    <row r="17" spans="1:11" ht="12.75" customHeight="1" thickBot="1">
      <c r="A17" s="2" t="s">
        <v>18</v>
      </c>
      <c r="B17" s="2"/>
      <c r="C17" s="2"/>
      <c r="D17" s="2"/>
      <c r="E17" s="27">
        <f>E15+E16</f>
        <v>311824</v>
      </c>
      <c r="F17" s="27">
        <f>F15+F16</f>
        <v>252670</v>
      </c>
      <c r="G17" s="3"/>
      <c r="H17" s="2"/>
      <c r="I17" s="2"/>
      <c r="J17" s="23"/>
      <c r="K17" s="23"/>
    </row>
    <row r="18" spans="1:9" ht="12.75" customHeight="1" thickTop="1">
      <c r="A18" s="2"/>
      <c r="B18" s="2"/>
      <c r="C18" s="2"/>
      <c r="D18" s="2"/>
      <c r="E18" s="22"/>
      <c r="F18" s="21"/>
      <c r="G18" s="3"/>
      <c r="H18" s="2"/>
      <c r="I18" s="2"/>
    </row>
    <row r="19" spans="1:7" ht="12.75" customHeight="1">
      <c r="A19" s="13" t="s">
        <v>19</v>
      </c>
      <c r="B19" s="2"/>
      <c r="C19" s="2"/>
      <c r="D19" s="2"/>
      <c r="E19" s="22"/>
      <c r="F19" s="21"/>
      <c r="G19" s="3"/>
    </row>
    <row r="20" spans="1:11" ht="12.75" customHeight="1">
      <c r="A20" s="2" t="s">
        <v>20</v>
      </c>
      <c r="B20" s="2"/>
      <c r="C20" s="2"/>
      <c r="D20" s="2"/>
      <c r="E20" s="22">
        <v>30761</v>
      </c>
      <c r="F20" s="21">
        <v>23109</v>
      </c>
      <c r="G20" s="3"/>
      <c r="H20" s="2"/>
      <c r="I20" s="2"/>
      <c r="J20" s="23"/>
      <c r="K20" s="23"/>
    </row>
    <row r="21" spans="1:11" ht="12.75" customHeight="1">
      <c r="A21" s="2" t="s">
        <v>21</v>
      </c>
      <c r="B21" s="2"/>
      <c r="C21" s="2"/>
      <c r="D21" s="2"/>
      <c r="E21" s="22">
        <v>30477</v>
      </c>
      <c r="F21" s="21">
        <v>22656</v>
      </c>
      <c r="G21" s="3"/>
      <c r="H21" s="2"/>
      <c r="I21" s="2"/>
      <c r="J21" s="24"/>
      <c r="K21" s="24"/>
    </row>
    <row r="22" spans="1:11" ht="12.75" customHeight="1">
      <c r="A22" s="2" t="s">
        <v>22</v>
      </c>
      <c r="B22" s="2"/>
      <c r="C22" s="2"/>
      <c r="D22" s="2"/>
      <c r="E22" s="25">
        <v>16717</v>
      </c>
      <c r="F22" s="26">
        <v>14217</v>
      </c>
      <c r="G22" s="3"/>
      <c r="H22" s="2"/>
      <c r="I22" s="2"/>
      <c r="J22" s="24"/>
      <c r="K22" s="24"/>
    </row>
    <row r="23" spans="1:11" ht="12.75" customHeight="1">
      <c r="A23" s="1" t="s">
        <v>23</v>
      </c>
      <c r="B23" s="2"/>
      <c r="C23" s="2"/>
      <c r="D23" s="2"/>
      <c r="E23" s="22">
        <f>SUM(E20:E22)</f>
        <v>77955</v>
      </c>
      <c r="F23" s="22">
        <f>SUM(F20:F22)</f>
        <v>59982</v>
      </c>
      <c r="G23" s="3"/>
      <c r="H23" s="2"/>
      <c r="J23" s="28"/>
      <c r="K23" s="28"/>
    </row>
    <row r="24" spans="1:11" ht="12.75" customHeight="1">
      <c r="A24" s="2" t="s">
        <v>24</v>
      </c>
      <c r="B24" s="2"/>
      <c r="C24" s="2"/>
      <c r="D24" s="2"/>
      <c r="E24" s="25">
        <v>76263.6340000001</v>
      </c>
      <c r="F24" s="26">
        <v>63914</v>
      </c>
      <c r="G24" s="3"/>
      <c r="H24" s="2"/>
      <c r="I24" s="2"/>
      <c r="J24" s="24"/>
      <c r="K24" s="24"/>
    </row>
    <row r="25" spans="1:11" ht="12.75" customHeight="1">
      <c r="A25" s="1" t="s">
        <v>25</v>
      </c>
      <c r="B25" s="2"/>
      <c r="C25" s="2"/>
      <c r="D25" s="2"/>
      <c r="E25" s="22">
        <f>E23+E24</f>
        <v>154218.63400000008</v>
      </c>
      <c r="F25" s="22">
        <f>F23+F24</f>
        <v>123896</v>
      </c>
      <c r="G25" s="3"/>
      <c r="H25" s="2"/>
      <c r="I25" s="2"/>
      <c r="J25" s="23"/>
      <c r="K25" s="23"/>
    </row>
    <row r="26" spans="1:11" ht="12.75" customHeight="1">
      <c r="A26" s="2" t="s">
        <v>26</v>
      </c>
      <c r="B26" s="2"/>
      <c r="C26" s="2"/>
      <c r="D26" s="2"/>
      <c r="E26" s="22">
        <v>100000</v>
      </c>
      <c r="F26" s="21">
        <v>90000</v>
      </c>
      <c r="G26" s="3"/>
      <c r="H26" s="2"/>
      <c r="I26" s="2"/>
      <c r="J26" s="24"/>
      <c r="K26" s="24"/>
    </row>
    <row r="27" spans="1:11" ht="12.75" customHeight="1">
      <c r="A27" s="2" t="s">
        <v>27</v>
      </c>
      <c r="B27" s="2"/>
      <c r="C27" s="2"/>
      <c r="D27" s="2"/>
      <c r="E27" s="25">
        <v>57605</v>
      </c>
      <c r="F27" s="21">
        <v>38774</v>
      </c>
      <c r="G27" s="3"/>
      <c r="H27" s="2"/>
      <c r="I27" s="2"/>
      <c r="J27" s="24"/>
      <c r="K27" s="24"/>
    </row>
    <row r="28" spans="1:11" ht="12.75" customHeight="1">
      <c r="A28" s="1" t="s">
        <v>28</v>
      </c>
      <c r="B28" s="2"/>
      <c r="C28" s="2"/>
      <c r="D28" s="2"/>
      <c r="E28" s="29">
        <f>E26+E27</f>
        <v>157605</v>
      </c>
      <c r="F28" s="29">
        <f>F26+F27</f>
        <v>128774</v>
      </c>
      <c r="G28" s="3"/>
      <c r="H28" s="2"/>
      <c r="I28" s="2"/>
      <c r="J28" s="23"/>
      <c r="K28" s="23"/>
    </row>
    <row r="29" spans="1:11" ht="12.75" customHeight="1" thickBot="1">
      <c r="A29" s="2" t="s">
        <v>29</v>
      </c>
      <c r="B29" s="2"/>
      <c r="C29" s="2"/>
      <c r="D29" s="30"/>
      <c r="E29" s="31">
        <f>E25+E28</f>
        <v>311823.6340000001</v>
      </c>
      <c r="F29" s="31">
        <f>F25+F28</f>
        <v>252670</v>
      </c>
      <c r="G29" s="101" t="s">
        <v>113</v>
      </c>
      <c r="H29" s="102"/>
      <c r="J29" s="28"/>
      <c r="K29" s="23"/>
    </row>
    <row r="30" spans="1:11" ht="12.75" customHeight="1" thickTop="1">
      <c r="A30" s="3"/>
      <c r="B30" s="103" t="s">
        <v>112</v>
      </c>
      <c r="C30" s="104"/>
      <c r="D30" s="3"/>
      <c r="E30" s="99">
        <f>E17-E29</f>
        <v>0.3659999999217689</v>
      </c>
      <c r="F30" s="99">
        <f>F17-F29</f>
        <v>0</v>
      </c>
      <c r="G30" s="100" t="str">
        <f>IF(SUM(E30:F30)&lt;1,"Yes","No")</f>
        <v>Yes</v>
      </c>
      <c r="H30" s="3"/>
      <c r="I30" s="2"/>
      <c r="J30" s="2"/>
      <c r="K30" s="2"/>
    </row>
    <row r="31" spans="1:11" ht="12.75">
      <c r="A31" s="4" t="s">
        <v>93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4" t="s">
        <v>94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4" t="s">
        <v>95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4" t="s">
        <v>96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82" t="s">
        <v>78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82" t="s">
        <v>79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32"/>
      <c r="H38" s="2"/>
      <c r="I38" s="2"/>
      <c r="J38" s="2"/>
      <c r="K38" s="2"/>
    </row>
    <row r="39" spans="1:11" ht="12.75">
      <c r="A39" s="69" t="s">
        <v>105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 t="s">
        <v>30</v>
      </c>
      <c r="B41" s="2"/>
      <c r="C41" s="2"/>
      <c r="D41" s="70">
        <v>455150</v>
      </c>
      <c r="E41" s="2"/>
      <c r="F41" s="2"/>
      <c r="G41" s="2"/>
      <c r="H41" s="2"/>
      <c r="I41" s="2"/>
      <c r="J41" s="2"/>
      <c r="K41" s="2"/>
    </row>
    <row r="42" spans="1:11" ht="12.75">
      <c r="A42" s="2" t="s">
        <v>80</v>
      </c>
      <c r="B42" s="2"/>
      <c r="C42" s="2"/>
      <c r="D42" s="71">
        <v>0.15</v>
      </c>
      <c r="E42" s="2"/>
      <c r="F42" s="2"/>
      <c r="G42" s="2"/>
      <c r="H42" s="2"/>
      <c r="I42" s="2"/>
      <c r="J42" s="2"/>
      <c r="K42" s="2"/>
    </row>
    <row r="43" spans="1:11" ht="12.75">
      <c r="A43" s="1" t="s">
        <v>32</v>
      </c>
      <c r="B43" s="2"/>
      <c r="C43" s="2"/>
      <c r="D43" s="72">
        <v>0.11</v>
      </c>
      <c r="E43" s="2"/>
      <c r="F43" s="2"/>
      <c r="G43" s="2"/>
      <c r="H43" s="2"/>
      <c r="I43" s="2"/>
      <c r="J43" s="2"/>
      <c r="K43" s="2"/>
    </row>
    <row r="44" spans="1:11" ht="12.75">
      <c r="A44" s="2" t="s">
        <v>1</v>
      </c>
      <c r="B44" s="2"/>
      <c r="C44" s="2"/>
      <c r="D44" s="71">
        <v>0.4</v>
      </c>
      <c r="E44" s="2"/>
      <c r="F44" s="2"/>
      <c r="G44" s="5"/>
      <c r="H44" s="33"/>
      <c r="I44" s="2"/>
      <c r="J44" s="2"/>
      <c r="K44" s="2"/>
    </row>
    <row r="45" spans="1:11" ht="12.75">
      <c r="A45" s="11" t="s">
        <v>7</v>
      </c>
      <c r="D45" s="73">
        <v>8575</v>
      </c>
      <c r="E45" s="2"/>
      <c r="F45" s="2"/>
      <c r="G45" s="5"/>
      <c r="H45" s="33"/>
      <c r="I45" s="2"/>
      <c r="J45" s="2"/>
      <c r="K45" s="2"/>
    </row>
    <row r="46" spans="1:11" ht="12.75">
      <c r="A46" s="11" t="s">
        <v>31</v>
      </c>
      <c r="D46" s="74">
        <v>0.4</v>
      </c>
      <c r="E46" s="2"/>
      <c r="F46" s="2"/>
      <c r="G46" s="2"/>
      <c r="H46" s="33"/>
      <c r="I46" s="2"/>
      <c r="J46" s="2"/>
      <c r="K46" s="2"/>
    </row>
    <row r="47" spans="4:11" ht="12.75">
      <c r="D47" s="74"/>
      <c r="E47" s="2"/>
      <c r="F47" s="2"/>
      <c r="G47" s="2"/>
      <c r="H47" s="33"/>
      <c r="I47" s="2"/>
      <c r="J47" s="2"/>
      <c r="K47" s="2"/>
    </row>
    <row r="48" spans="1:11" ht="12.75">
      <c r="A48" s="67" t="s">
        <v>106</v>
      </c>
      <c r="D48" s="74"/>
      <c r="E48" s="2"/>
      <c r="F48" s="2"/>
      <c r="G48" s="2"/>
      <c r="H48" s="33"/>
      <c r="I48" s="2"/>
      <c r="J48" s="2"/>
      <c r="K48" s="2"/>
    </row>
    <row r="49" spans="1:11" ht="12.75">
      <c r="A49" s="68" t="s">
        <v>2</v>
      </c>
      <c r="B49" s="34"/>
      <c r="C49" s="34"/>
      <c r="D49" s="34"/>
      <c r="E49" s="34"/>
      <c r="F49" s="2"/>
      <c r="G49" s="2"/>
      <c r="H49" s="2"/>
      <c r="I49" s="2"/>
      <c r="J49" s="2"/>
      <c r="K49" s="2"/>
    </row>
    <row r="50" spans="1:11" ht="13.5" thickBot="1">
      <c r="A50" s="2"/>
      <c r="B50" s="2"/>
      <c r="C50" s="2"/>
      <c r="D50" s="2"/>
      <c r="E50" s="7">
        <v>2000</v>
      </c>
      <c r="F50" s="8"/>
      <c r="G50" s="6"/>
      <c r="H50" s="9"/>
      <c r="I50" s="6"/>
      <c r="J50" s="9"/>
      <c r="K50" s="6"/>
    </row>
    <row r="51" spans="1:11" ht="12.75">
      <c r="A51" s="2" t="s">
        <v>3</v>
      </c>
      <c r="B51" s="2"/>
      <c r="C51" s="2"/>
      <c r="D51" s="2"/>
      <c r="E51" s="22">
        <f>D41</f>
        <v>455150</v>
      </c>
      <c r="F51" s="35"/>
      <c r="G51" s="36"/>
      <c r="H51" s="30"/>
      <c r="I51" s="36"/>
      <c r="J51" s="30"/>
      <c r="K51" s="36"/>
    </row>
    <row r="52" spans="1:11" ht="12.75">
      <c r="A52" s="1" t="s">
        <v>4</v>
      </c>
      <c r="B52" s="2"/>
      <c r="C52" s="2"/>
      <c r="D52" s="2"/>
      <c r="E52" s="37">
        <f>E51-E53</f>
        <v>386877.5</v>
      </c>
      <c r="F52" s="38" t="s">
        <v>81</v>
      </c>
      <c r="G52" s="36"/>
      <c r="H52" s="30"/>
      <c r="I52" s="36"/>
      <c r="J52" s="30"/>
      <c r="K52" s="36"/>
    </row>
    <row r="53" spans="1:11" ht="12.75">
      <c r="A53" s="1" t="s">
        <v>5</v>
      </c>
      <c r="B53" s="2"/>
      <c r="C53" s="2"/>
      <c r="D53" s="2"/>
      <c r="E53" s="39">
        <f>D41*D42</f>
        <v>68272.5</v>
      </c>
      <c r="F53" s="40" t="s">
        <v>82</v>
      </c>
      <c r="G53" s="36"/>
      <c r="H53" s="30"/>
      <c r="I53" s="36"/>
      <c r="J53" s="30"/>
      <c r="K53" s="36"/>
    </row>
    <row r="54" spans="1:11" ht="12.75">
      <c r="A54" s="1" t="s">
        <v>83</v>
      </c>
      <c r="B54" s="2"/>
      <c r="C54" s="2"/>
      <c r="D54" s="2"/>
      <c r="E54" s="25">
        <f>E16*$D$43</f>
        <v>7388.15</v>
      </c>
      <c r="F54" s="35"/>
      <c r="G54" s="41"/>
      <c r="H54" s="30"/>
      <c r="I54" s="36"/>
      <c r="J54" s="30"/>
      <c r="K54" s="36"/>
    </row>
    <row r="55" spans="1:11" ht="12.75">
      <c r="A55" s="1" t="s">
        <v>6</v>
      </c>
      <c r="B55" s="2"/>
      <c r="C55" s="2"/>
      <c r="D55" s="2"/>
      <c r="E55" s="22">
        <f>E53-E54</f>
        <v>60884.35</v>
      </c>
      <c r="F55" s="35"/>
      <c r="G55" s="36"/>
      <c r="H55" s="30"/>
      <c r="I55" s="36"/>
      <c r="J55" s="30"/>
      <c r="K55" s="36"/>
    </row>
    <row r="56" spans="1:11" ht="12.75">
      <c r="A56" s="1" t="s">
        <v>7</v>
      </c>
      <c r="B56" s="2"/>
      <c r="C56" s="2"/>
      <c r="D56" s="2"/>
      <c r="E56" s="25">
        <f>D45</f>
        <v>8575</v>
      </c>
      <c r="F56" s="35"/>
      <c r="G56" s="36"/>
      <c r="H56" s="42"/>
      <c r="I56" s="36"/>
      <c r="J56" s="42"/>
      <c r="K56" s="36"/>
    </row>
    <row r="57" spans="1:11" ht="12.75">
      <c r="A57" s="1" t="s">
        <v>8</v>
      </c>
      <c r="B57" s="2"/>
      <c r="C57" s="2"/>
      <c r="D57" s="2"/>
      <c r="E57" s="22">
        <f>E55-E56</f>
        <v>52309.35</v>
      </c>
      <c r="F57" s="35"/>
      <c r="G57" s="36"/>
      <c r="H57" s="30"/>
      <c r="I57" s="36"/>
      <c r="J57" s="30"/>
      <c r="K57" s="36"/>
    </row>
    <row r="58" spans="1:11" ht="12.75">
      <c r="A58" s="1" t="s">
        <v>9</v>
      </c>
      <c r="B58" s="2"/>
      <c r="C58" s="2"/>
      <c r="D58" s="2"/>
      <c r="E58" s="42">
        <f>E57*$D$44</f>
        <v>20923.74</v>
      </c>
      <c r="F58" s="35"/>
      <c r="G58" s="36"/>
      <c r="H58" s="30"/>
      <c r="I58" s="36"/>
      <c r="J58" s="30"/>
      <c r="K58" s="36"/>
    </row>
    <row r="59" spans="1:11" ht="13.5" thickBot="1">
      <c r="A59" s="1" t="s">
        <v>10</v>
      </c>
      <c r="B59" s="2"/>
      <c r="C59" s="2"/>
      <c r="D59" s="2"/>
      <c r="E59" s="27">
        <f>E57-E58</f>
        <v>31385.609999999997</v>
      </c>
      <c r="F59" s="35"/>
      <c r="G59" s="36"/>
      <c r="H59" s="30"/>
      <c r="I59" s="36"/>
      <c r="J59" s="30"/>
      <c r="K59" s="36"/>
    </row>
    <row r="60" spans="1:11" ht="13.5" thickTop="1">
      <c r="A60" s="1"/>
      <c r="B60" s="2"/>
      <c r="C60" s="2"/>
      <c r="D60" s="2"/>
      <c r="E60" s="22"/>
      <c r="F60" s="35"/>
      <c r="G60" s="36"/>
      <c r="H60" s="30"/>
      <c r="I60" s="36"/>
      <c r="J60" s="30"/>
      <c r="K60" s="36"/>
    </row>
    <row r="61" spans="1:11" ht="12.75">
      <c r="A61" s="10" t="s">
        <v>11</v>
      </c>
      <c r="B61" s="2"/>
      <c r="C61" s="2"/>
      <c r="D61" s="2"/>
      <c r="E61" s="22">
        <f>E59*$D$46</f>
        <v>12554.243999999999</v>
      </c>
      <c r="F61" s="35"/>
      <c r="G61" s="36"/>
      <c r="H61" s="30"/>
      <c r="I61" s="36"/>
      <c r="J61" s="30"/>
      <c r="K61" s="36"/>
    </row>
    <row r="62" spans="1:11" ht="12.75">
      <c r="A62" s="1" t="s">
        <v>12</v>
      </c>
      <c r="B62" s="2"/>
      <c r="C62" s="2"/>
      <c r="D62" s="2"/>
      <c r="E62" s="22">
        <f>E59-E61</f>
        <v>18831.365999999998</v>
      </c>
      <c r="F62" s="35"/>
      <c r="G62" s="36"/>
      <c r="H62" s="30"/>
      <c r="I62" s="36"/>
      <c r="J62" s="30"/>
      <c r="K62" s="36"/>
    </row>
    <row r="63" spans="1:11" ht="12.75">
      <c r="A63" s="34"/>
      <c r="B63" s="2"/>
      <c r="C63" s="2"/>
      <c r="D63" s="2"/>
      <c r="E63" s="34"/>
      <c r="F63" s="43"/>
      <c r="G63" s="30"/>
      <c r="H63" s="44"/>
      <c r="I63" s="44"/>
      <c r="J63" s="30"/>
      <c r="K63" s="30"/>
    </row>
    <row r="64" spans="1:11" ht="12.75">
      <c r="A64" s="45" t="s">
        <v>110</v>
      </c>
      <c r="B64" s="2"/>
      <c r="C64" s="2"/>
      <c r="D64" s="2"/>
      <c r="E64" s="34"/>
      <c r="F64" s="43"/>
      <c r="G64" s="30"/>
      <c r="H64" s="44"/>
      <c r="I64" s="46"/>
      <c r="J64" s="30"/>
      <c r="K64" s="30"/>
    </row>
    <row r="65" ht="12.75">
      <c r="A65" s="4" t="s">
        <v>109</v>
      </c>
    </row>
    <row r="66" ht="12.75">
      <c r="A66" s="47"/>
    </row>
    <row r="67" ht="12.75">
      <c r="A67" s="75" t="s">
        <v>33</v>
      </c>
    </row>
    <row r="68" ht="12.75">
      <c r="A68" s="75" t="s">
        <v>2</v>
      </c>
    </row>
    <row r="69" ht="12.75"/>
    <row r="70" spans="1:5" ht="12.75">
      <c r="A70" s="11" t="s">
        <v>34</v>
      </c>
      <c r="E70" s="48">
        <f>F27</f>
        <v>38774</v>
      </c>
    </row>
    <row r="71" spans="1:5" ht="12.75">
      <c r="A71" s="11" t="s">
        <v>35</v>
      </c>
      <c r="E71" s="48">
        <f>E59</f>
        <v>31385.609999999997</v>
      </c>
    </row>
    <row r="72" spans="1:5" ht="12.75">
      <c r="A72" s="11" t="s">
        <v>36</v>
      </c>
      <c r="E72" s="49">
        <f>-E61</f>
        <v>-12554.243999999999</v>
      </c>
    </row>
    <row r="73" spans="1:9" ht="13.5" thickBot="1">
      <c r="A73" s="11" t="s">
        <v>37</v>
      </c>
      <c r="E73" s="50">
        <f>SUM(E70:E72)</f>
        <v>57605.366</v>
      </c>
      <c r="H73" s="107" t="s">
        <v>139</v>
      </c>
      <c r="I73" s="108"/>
    </row>
    <row r="74" spans="8:9" ht="13.5" thickTop="1">
      <c r="H74" s="109" t="s">
        <v>140</v>
      </c>
      <c r="I74" s="110"/>
    </row>
    <row r="75" spans="1:9" ht="12.75">
      <c r="A75" s="75" t="s">
        <v>38</v>
      </c>
      <c r="H75" s="86" t="s">
        <v>116</v>
      </c>
      <c r="I75" s="87"/>
    </row>
    <row r="76" spans="1:9" ht="12.75">
      <c r="A76" s="75" t="s">
        <v>2</v>
      </c>
      <c r="H76" s="88" t="s">
        <v>117</v>
      </c>
      <c r="I76" s="87"/>
    </row>
    <row r="77" spans="8:9" ht="12.75">
      <c r="H77" s="89" t="s">
        <v>118</v>
      </c>
      <c r="I77" s="90">
        <f>E59</f>
        <v>31385.609999999997</v>
      </c>
    </row>
    <row r="78" spans="1:9" ht="12.75">
      <c r="A78" s="51" t="s">
        <v>39</v>
      </c>
      <c r="H78" s="89" t="s">
        <v>119</v>
      </c>
      <c r="I78" s="90">
        <f>E54</f>
        <v>7388.15</v>
      </c>
    </row>
    <row r="79" spans="1:9" ht="12.75">
      <c r="A79" s="11" t="s">
        <v>40</v>
      </c>
      <c r="E79" s="52">
        <f>E59</f>
        <v>31385.609999999997</v>
      </c>
      <c r="H79" s="88" t="s">
        <v>120</v>
      </c>
      <c r="I79" s="90">
        <f>I77+I78</f>
        <v>38773.759999999995</v>
      </c>
    </row>
    <row r="80" spans="1:9" ht="12.75">
      <c r="A80" s="11" t="s">
        <v>41</v>
      </c>
      <c r="E80" s="53"/>
      <c r="H80" s="88"/>
      <c r="I80" s="90"/>
    </row>
    <row r="81" spans="1:9" ht="12.75">
      <c r="A81" s="11" t="s">
        <v>42</v>
      </c>
      <c r="E81" s="53">
        <f>E54</f>
        <v>7388.15</v>
      </c>
      <c r="H81" s="88" t="s">
        <v>121</v>
      </c>
      <c r="I81" s="90"/>
    </row>
    <row r="82" spans="1:9" ht="12.75">
      <c r="A82" s="11" t="s">
        <v>43</v>
      </c>
      <c r="E82" s="53">
        <f>E20-F20</f>
        <v>7652</v>
      </c>
      <c r="H82" s="89" t="s">
        <v>122</v>
      </c>
      <c r="I82" s="90">
        <f>((E13-F13)&lt;0)*ABS(E13-F13)</f>
        <v>0</v>
      </c>
    </row>
    <row r="83" spans="1:9" ht="12.75">
      <c r="A83" s="11" t="s">
        <v>44</v>
      </c>
      <c r="E83" s="53">
        <f>E21-F21</f>
        <v>7821</v>
      </c>
      <c r="H83" s="89" t="s">
        <v>123</v>
      </c>
      <c r="I83" s="90">
        <f>((E14-F14)&lt;0)*ABS(E14-F14)</f>
        <v>0</v>
      </c>
    </row>
    <row r="84" spans="1:9" ht="12.75">
      <c r="A84" s="11" t="s">
        <v>45</v>
      </c>
      <c r="E84" s="53"/>
      <c r="H84" s="89" t="s">
        <v>124</v>
      </c>
      <c r="I84" s="90">
        <f>((E16-F16)&lt;0)*ABS(E16-F16)</f>
        <v>0</v>
      </c>
    </row>
    <row r="85" spans="1:9" ht="12.75">
      <c r="A85" s="11" t="s">
        <v>46</v>
      </c>
      <c r="E85" s="53">
        <f>-(E13-F13)</f>
        <v>-17838</v>
      </c>
      <c r="H85" s="88" t="s">
        <v>125</v>
      </c>
      <c r="I85" s="90"/>
    </row>
    <row r="86" spans="1:9" ht="12.75">
      <c r="A86" s="11" t="s">
        <v>47</v>
      </c>
      <c r="E86" s="54">
        <f>-(E14-F14)</f>
        <v>-3462</v>
      </c>
      <c r="F86" s="11" t="s">
        <v>84</v>
      </c>
      <c r="H86" s="89" t="s">
        <v>126</v>
      </c>
      <c r="I86" s="90">
        <f>((E20-F20)&gt;0)*ABS(E20-F20)</f>
        <v>7652</v>
      </c>
    </row>
    <row r="87" spans="1:9" ht="12.75">
      <c r="A87" s="11" t="s">
        <v>48</v>
      </c>
      <c r="E87" s="53">
        <f>SUM(E79:E86)</f>
        <v>32946.759999999995</v>
      </c>
      <c r="F87" s="11" t="s">
        <v>86</v>
      </c>
      <c r="H87" s="89" t="s">
        <v>127</v>
      </c>
      <c r="I87" s="90">
        <f>((E21+E22-F21-F22)&gt;0)*ABS(E21+E22-F21-F22)</f>
        <v>10321</v>
      </c>
    </row>
    <row r="88" spans="5:9" ht="12.75">
      <c r="E88" s="53"/>
      <c r="F88" s="11" t="s">
        <v>85</v>
      </c>
      <c r="H88" s="89" t="s">
        <v>128</v>
      </c>
      <c r="I88" s="90">
        <f>((E24-F24)&gt;0)*ABS(E24-F24)</f>
        <v>12349.634000000093</v>
      </c>
    </row>
    <row r="89" spans="1:9" ht="12.75">
      <c r="A89" s="51" t="s">
        <v>49</v>
      </c>
      <c r="E89" s="53"/>
      <c r="H89" s="89" t="s">
        <v>129</v>
      </c>
      <c r="I89" s="90">
        <f>((E26-F26)&gt;0)*ABS(E26-F26)</f>
        <v>10000</v>
      </c>
    </row>
    <row r="90" spans="1:9" ht="12.75">
      <c r="A90" s="11" t="s">
        <v>50</v>
      </c>
      <c r="E90" s="53">
        <f>-(E16-F16+E54)</f>
        <v>-32117.15</v>
      </c>
      <c r="H90" s="88"/>
      <c r="I90" s="90"/>
    </row>
    <row r="91" spans="5:9" ht="12.75">
      <c r="E91" s="53"/>
      <c r="H91" s="91" t="s">
        <v>130</v>
      </c>
      <c r="I91" s="92">
        <f>SUM(I79:I89)</f>
        <v>79096.39400000009</v>
      </c>
    </row>
    <row r="92" spans="1:9" ht="12.75">
      <c r="A92" s="51" t="s">
        <v>51</v>
      </c>
      <c r="E92" s="53"/>
      <c r="H92" s="88"/>
      <c r="I92" s="90"/>
    </row>
    <row r="93" spans="1:9" ht="12.75">
      <c r="A93" s="11" t="s">
        <v>52</v>
      </c>
      <c r="E93" s="53">
        <f>E22-F22</f>
        <v>2500</v>
      </c>
      <c r="H93" s="86" t="s">
        <v>131</v>
      </c>
      <c r="I93" s="90"/>
    </row>
    <row r="94" spans="1:9" ht="12.75">
      <c r="A94" s="11" t="s">
        <v>53</v>
      </c>
      <c r="E94" s="53">
        <f>E24-F24</f>
        <v>12349.634000000093</v>
      </c>
      <c r="H94" s="88" t="s">
        <v>125</v>
      </c>
      <c r="I94" s="90"/>
    </row>
    <row r="95" spans="1:9" ht="12.75">
      <c r="A95" s="11" t="s">
        <v>54</v>
      </c>
      <c r="E95" s="53">
        <f>E26-F26</f>
        <v>10000</v>
      </c>
      <c r="H95" s="89" t="s">
        <v>122</v>
      </c>
      <c r="I95" s="90">
        <f>((E13-F13)&gt;0)*ABS(E13-F13)</f>
        <v>17838</v>
      </c>
    </row>
    <row r="96" spans="1:9" ht="12.75">
      <c r="A96" s="11" t="s">
        <v>55</v>
      </c>
      <c r="E96" s="54">
        <f>-E61</f>
        <v>-12554.243999999999</v>
      </c>
      <c r="H96" s="89" t="s">
        <v>123</v>
      </c>
      <c r="I96" s="90">
        <f>((E14-F14)&gt;0)*ABS(E14-F14)</f>
        <v>3462</v>
      </c>
    </row>
    <row r="97" spans="1:9" ht="12.75">
      <c r="A97" s="11" t="s">
        <v>56</v>
      </c>
      <c r="E97" s="55">
        <f>SUM(E93:E96)</f>
        <v>12295.390000000094</v>
      </c>
      <c r="H97" s="89" t="s">
        <v>136</v>
      </c>
      <c r="I97" s="90">
        <f>((E16-F16)&gt;0)*ABS(E16-F16)+E54</f>
        <v>32117.15</v>
      </c>
    </row>
    <row r="98" spans="1:9" ht="12.75">
      <c r="A98" s="11" t="s">
        <v>57</v>
      </c>
      <c r="E98" s="53">
        <f>SUM(E87,E90,E97)</f>
        <v>13125.000000000087</v>
      </c>
      <c r="H98" s="88" t="s">
        <v>121</v>
      </c>
      <c r="I98" s="90"/>
    </row>
    <row r="99" spans="1:9" ht="12.75">
      <c r="A99" s="11" t="s">
        <v>58</v>
      </c>
      <c r="E99" s="53">
        <f>F12</f>
        <v>89725</v>
      </c>
      <c r="H99" s="89" t="s">
        <v>126</v>
      </c>
      <c r="I99" s="90">
        <f>((E20-F20)&lt;0)*ABS(E20-F20)</f>
        <v>0</v>
      </c>
    </row>
    <row r="100" spans="1:9" ht="13.5" thickBot="1">
      <c r="A100" s="11" t="s">
        <v>59</v>
      </c>
      <c r="E100" s="56">
        <f>E98+E99</f>
        <v>102850.00000000009</v>
      </c>
      <c r="F100" s="101" t="s">
        <v>115</v>
      </c>
      <c r="G100" s="102"/>
      <c r="H100" s="89" t="s">
        <v>127</v>
      </c>
      <c r="I100" s="90">
        <f>((E21+E22-F21-F22)&lt;0)*ABS(E21+E22-F21-F22)</f>
        <v>0</v>
      </c>
    </row>
    <row r="101" spans="2:9" ht="13.5" thickTop="1">
      <c r="B101" s="103" t="s">
        <v>114</v>
      </c>
      <c r="C101" s="102"/>
      <c r="E101" s="99">
        <f>E98-(E12-F12)</f>
        <v>8.731149137020111E-11</v>
      </c>
      <c r="F101" s="100" t="str">
        <f>IF(E101&lt;1,"Yes","No")</f>
        <v>Yes</v>
      </c>
      <c r="H101" s="89" t="s">
        <v>128</v>
      </c>
      <c r="I101" s="90">
        <f>((E24-F24)&lt;0)*ABS(E24-F24)</f>
        <v>0</v>
      </c>
    </row>
    <row r="102" spans="1:9" ht="12.75">
      <c r="A102" s="76" t="s">
        <v>91</v>
      </c>
      <c r="H102" s="89" t="s">
        <v>129</v>
      </c>
      <c r="I102" s="90">
        <f>((E26-F26)&lt;0)*ABS(E26-F26)</f>
        <v>0</v>
      </c>
    </row>
    <row r="103" spans="1:9" ht="12.75">
      <c r="A103" s="76" t="s">
        <v>107</v>
      </c>
      <c r="H103" s="84" t="s">
        <v>135</v>
      </c>
      <c r="I103" s="90">
        <f>E61</f>
        <v>12554.243999999999</v>
      </c>
    </row>
    <row r="104" spans="1:9" ht="12.75">
      <c r="A104" s="76" t="s">
        <v>108</v>
      </c>
      <c r="H104" s="91" t="s">
        <v>132</v>
      </c>
      <c r="I104" s="92">
        <f>SUM(I95:I103)</f>
        <v>65971.394</v>
      </c>
    </row>
    <row r="105" spans="8:9" ht="12.75">
      <c r="H105" s="88"/>
      <c r="I105" s="90"/>
    </row>
    <row r="106" spans="1:9" ht="12.75">
      <c r="A106" s="4" t="s">
        <v>97</v>
      </c>
      <c r="B106" s="2"/>
      <c r="C106" s="2"/>
      <c r="D106" s="2"/>
      <c r="H106" s="91" t="s">
        <v>137</v>
      </c>
      <c r="I106" s="92">
        <f>I91-I104</f>
        <v>13125.000000000087</v>
      </c>
    </row>
    <row r="107" spans="1:9" ht="12.75">
      <c r="A107" s="4" t="s">
        <v>98</v>
      </c>
      <c r="B107" s="2"/>
      <c r="C107" s="2"/>
      <c r="D107" s="2"/>
      <c r="H107" s="93"/>
      <c r="I107" s="94"/>
    </row>
    <row r="108" spans="1:9" ht="12.75">
      <c r="A108" s="47"/>
      <c r="B108" s="2"/>
      <c r="C108" s="2"/>
      <c r="D108" s="2"/>
      <c r="H108" s="95"/>
      <c r="I108" s="96"/>
    </row>
    <row r="109" spans="1:9" ht="12.75">
      <c r="A109" s="10" t="s">
        <v>60</v>
      </c>
      <c r="B109" s="2"/>
      <c r="C109" s="2"/>
      <c r="D109" s="2"/>
      <c r="H109" s="83" t="s">
        <v>133</v>
      </c>
      <c r="I109" s="97"/>
    </row>
    <row r="110" spans="1:9" ht="14.25">
      <c r="A110" s="1" t="s">
        <v>100</v>
      </c>
      <c r="B110" s="57" t="s">
        <v>62</v>
      </c>
      <c r="C110" s="57" t="s">
        <v>63</v>
      </c>
      <c r="D110" s="1" t="s">
        <v>61</v>
      </c>
      <c r="H110" s="84" t="s">
        <v>138</v>
      </c>
      <c r="I110" s="90">
        <f>E12-F12</f>
        <v>13125</v>
      </c>
    </row>
    <row r="111" spans="1:9" ht="15" thickBot="1">
      <c r="A111" s="1" t="s">
        <v>100</v>
      </c>
      <c r="B111" s="15">
        <f>E15</f>
        <v>244659</v>
      </c>
      <c r="C111" s="57" t="s">
        <v>63</v>
      </c>
      <c r="D111" s="15">
        <f>E20+E21</f>
        <v>61238</v>
      </c>
      <c r="H111" s="85" t="s">
        <v>134</v>
      </c>
      <c r="I111" s="98">
        <f>I110-I106</f>
        <v>-8.731149137020111E-11</v>
      </c>
    </row>
    <row r="112" spans="1:9" ht="15" thickBot="1">
      <c r="A112" s="79" t="s">
        <v>100</v>
      </c>
      <c r="B112" s="80">
        <f>B111-D111</f>
        <v>183421</v>
      </c>
      <c r="D112" s="58"/>
      <c r="H112"/>
      <c r="I112"/>
    </row>
    <row r="113" spans="2:4" ht="12.75">
      <c r="B113" s="58"/>
      <c r="D113" s="58"/>
    </row>
    <row r="114" spans="1:4" ht="12.75">
      <c r="A114" s="10" t="s">
        <v>64</v>
      </c>
      <c r="B114" s="14"/>
      <c r="C114" s="2"/>
      <c r="D114" s="57"/>
    </row>
    <row r="115" spans="1:4" ht="14.25">
      <c r="A115" s="10" t="s">
        <v>101</v>
      </c>
      <c r="B115" s="14" t="s">
        <v>65</v>
      </c>
      <c r="C115" s="57" t="s">
        <v>66</v>
      </c>
      <c r="D115" s="59" t="s">
        <v>67</v>
      </c>
    </row>
    <row r="116" spans="1:4" ht="15" thickBot="1">
      <c r="A116" s="10" t="s">
        <v>101</v>
      </c>
      <c r="B116" s="14">
        <f>B112</f>
        <v>183421</v>
      </c>
      <c r="C116" s="57" t="s">
        <v>66</v>
      </c>
      <c r="D116" s="14">
        <f>E16</f>
        <v>67165</v>
      </c>
    </row>
    <row r="117" spans="1:4" ht="15" thickBot="1">
      <c r="A117" s="81" t="s">
        <v>101</v>
      </c>
      <c r="B117" s="80">
        <f>B116+D116</f>
        <v>250586</v>
      </c>
      <c r="C117" s="2"/>
      <c r="D117" s="2"/>
    </row>
    <row r="119" spans="1:4" ht="12.75">
      <c r="A119" s="2" t="s">
        <v>68</v>
      </c>
      <c r="B119" s="2"/>
      <c r="C119" s="2"/>
      <c r="D119" s="2"/>
    </row>
    <row r="120" spans="1:4" ht="14.25">
      <c r="A120" s="1" t="s">
        <v>102</v>
      </c>
      <c r="B120" s="59" t="s">
        <v>69</v>
      </c>
      <c r="C120" s="57" t="s">
        <v>70</v>
      </c>
      <c r="D120" s="57" t="s">
        <v>71</v>
      </c>
    </row>
    <row r="121" spans="1:4" ht="15" thickBot="1">
      <c r="A121" s="1" t="s">
        <v>102</v>
      </c>
      <c r="B121" s="14">
        <f>E55</f>
        <v>60884.35</v>
      </c>
      <c r="C121" s="57" t="s">
        <v>70</v>
      </c>
      <c r="D121" s="60">
        <f>1-D44</f>
        <v>0.6</v>
      </c>
    </row>
    <row r="122" spans="1:4" ht="15" thickBot="1">
      <c r="A122" s="79" t="s">
        <v>102</v>
      </c>
      <c r="B122" s="80">
        <f>B121*D121</f>
        <v>36530.61</v>
      </c>
      <c r="C122" s="57"/>
      <c r="D122" s="57"/>
    </row>
    <row r="124" spans="1:4" ht="12.75">
      <c r="A124" s="2" t="s">
        <v>72</v>
      </c>
      <c r="B124" s="2"/>
      <c r="C124" s="2"/>
      <c r="D124" s="2"/>
    </row>
    <row r="125" spans="1:4" ht="14.25">
      <c r="A125" s="1" t="s">
        <v>103</v>
      </c>
      <c r="B125" s="57" t="s">
        <v>73</v>
      </c>
      <c r="C125" s="57" t="s">
        <v>66</v>
      </c>
      <c r="D125" s="57" t="s">
        <v>74</v>
      </c>
    </row>
    <row r="126" spans="1:4" ht="15" thickBot="1">
      <c r="A126" s="1" t="s">
        <v>103</v>
      </c>
      <c r="B126" s="14">
        <f>B122</f>
        <v>36530.61</v>
      </c>
      <c r="C126" s="57" t="s">
        <v>66</v>
      </c>
      <c r="D126" s="14">
        <f>E54</f>
        <v>7388.15</v>
      </c>
    </row>
    <row r="127" spans="1:4" ht="15" thickBot="1">
      <c r="A127" s="79" t="s">
        <v>103</v>
      </c>
      <c r="B127" s="80">
        <f>B126+D126</f>
        <v>43918.76</v>
      </c>
      <c r="C127" s="57"/>
      <c r="D127" s="57"/>
    </row>
    <row r="129" spans="1:5" ht="12.75">
      <c r="A129" s="2" t="s">
        <v>75</v>
      </c>
      <c r="B129" s="2"/>
      <c r="C129" s="2"/>
      <c r="D129" s="2"/>
      <c r="E129" s="2"/>
    </row>
    <row r="130" spans="1:5" ht="14.25">
      <c r="A130" s="1" t="s">
        <v>104</v>
      </c>
      <c r="B130" s="57" t="s">
        <v>76</v>
      </c>
      <c r="C130" s="57" t="s">
        <v>63</v>
      </c>
      <c r="D130" s="1" t="s">
        <v>89</v>
      </c>
      <c r="E130" s="2"/>
    </row>
    <row r="131" spans="1:5" ht="15" thickBot="1">
      <c r="A131" s="1" t="s">
        <v>104</v>
      </c>
      <c r="B131" s="14">
        <f>B127</f>
        <v>43918.76</v>
      </c>
      <c r="C131" s="57" t="s">
        <v>63</v>
      </c>
      <c r="D131" s="61">
        <f>(E15-(E20+E21)+E16)-(F15-(F20+F21)+F16)</f>
        <v>43681</v>
      </c>
      <c r="E131" s="2"/>
    </row>
    <row r="132" spans="1:5" ht="15" thickBot="1">
      <c r="A132" s="79" t="s">
        <v>104</v>
      </c>
      <c r="B132" s="80">
        <f>B131-D131</f>
        <v>237.76000000000204</v>
      </c>
      <c r="C132" s="57"/>
      <c r="D132" s="57"/>
      <c r="E132" s="2"/>
    </row>
    <row r="133" spans="1:5" ht="12.75">
      <c r="A133" s="10"/>
      <c r="B133" s="16"/>
      <c r="C133" s="57"/>
      <c r="D133" s="57"/>
      <c r="E133" s="2"/>
    </row>
    <row r="134" spans="1:5" ht="12.75">
      <c r="A134" s="57" t="s">
        <v>88</v>
      </c>
      <c r="B134" s="16"/>
      <c r="C134" s="57"/>
      <c r="D134" s="57"/>
      <c r="E134" s="2"/>
    </row>
    <row r="135" spans="1:5" ht="12.75">
      <c r="A135" s="10"/>
      <c r="B135" s="16"/>
      <c r="C135" s="57"/>
      <c r="D135" s="57"/>
      <c r="E135" s="2"/>
    </row>
    <row r="136" spans="1:5" ht="14.25">
      <c r="A136" s="1" t="s">
        <v>104</v>
      </c>
      <c r="B136" s="57" t="s">
        <v>73</v>
      </c>
      <c r="C136" s="57" t="s">
        <v>63</v>
      </c>
      <c r="D136" s="1" t="s">
        <v>90</v>
      </c>
      <c r="E136" s="2"/>
    </row>
    <row r="137" spans="1:5" ht="12.75">
      <c r="A137" s="10" t="s">
        <v>87</v>
      </c>
      <c r="B137" s="14">
        <f>B122</f>
        <v>36530.61</v>
      </c>
      <c r="C137" s="57" t="s">
        <v>63</v>
      </c>
      <c r="D137" s="61">
        <f>(E15-(E20+E21)+E16)-(F15-(F20+F21)+F16)-E54</f>
        <v>36292.85</v>
      </c>
      <c r="E137" s="2"/>
    </row>
    <row r="138" spans="1:5" ht="12.75">
      <c r="A138" s="10" t="s">
        <v>87</v>
      </c>
      <c r="B138" s="14">
        <f>B137-D137</f>
        <v>237.76000000000204</v>
      </c>
      <c r="C138" s="57"/>
      <c r="D138" s="57"/>
      <c r="E138" s="2"/>
    </row>
    <row r="140" ht="12.75">
      <c r="A140" s="62"/>
    </row>
    <row r="141" ht="12.75">
      <c r="A141" s="62"/>
    </row>
    <row r="142" ht="12.75">
      <c r="A142" s="63"/>
    </row>
    <row r="143" ht="12.75">
      <c r="A143" s="63"/>
    </row>
    <row r="144" spans="1:3" ht="12.75">
      <c r="A144" s="19"/>
      <c r="C144" s="77"/>
    </row>
    <row r="145" spans="1:3" ht="12.75">
      <c r="A145" s="19"/>
      <c r="C145" s="78"/>
    </row>
    <row r="146" spans="1:3" ht="12.75">
      <c r="A146" s="19"/>
      <c r="C146" s="74"/>
    </row>
    <row r="148" ht="12.75">
      <c r="A148" s="75"/>
    </row>
    <row r="149" spans="2:6" ht="12.75">
      <c r="B149" s="58"/>
      <c r="C149" s="58"/>
      <c r="D149" s="58"/>
      <c r="E149" s="58"/>
      <c r="F149" s="19"/>
    </row>
    <row r="150" spans="2:6" ht="12.75">
      <c r="B150" s="64"/>
      <c r="C150" s="58"/>
      <c r="D150" s="65"/>
      <c r="E150" s="58"/>
      <c r="F150" s="15"/>
    </row>
    <row r="151" spans="2:6" ht="12.75">
      <c r="B151" s="17"/>
      <c r="C151" s="58"/>
      <c r="D151" s="58"/>
      <c r="E151" s="58"/>
      <c r="F151" s="58"/>
    </row>
    <row r="153" ht="12.75">
      <c r="A153" s="75"/>
    </row>
    <row r="154" spans="2:6" ht="12.75">
      <c r="B154" s="58"/>
      <c r="C154" s="58"/>
      <c r="D154" s="19"/>
      <c r="E154" s="58"/>
      <c r="F154" s="58"/>
    </row>
    <row r="155" spans="2:6" ht="12.75">
      <c r="B155" s="15"/>
      <c r="C155" s="58"/>
      <c r="D155" s="15"/>
      <c r="E155" s="58"/>
      <c r="F155" s="66"/>
    </row>
    <row r="156" spans="2:6" ht="12.75">
      <c r="B156" s="17"/>
      <c r="C156" s="58"/>
      <c r="D156" s="58"/>
      <c r="E156" s="58"/>
      <c r="F156" s="58"/>
    </row>
    <row r="158" ht="12.75">
      <c r="A158" s="76"/>
    </row>
    <row r="159" ht="12.75">
      <c r="A159" s="76"/>
    </row>
    <row r="160" ht="12.75">
      <c r="A160" s="76"/>
    </row>
    <row r="161" ht="12.75">
      <c r="A161" s="76"/>
    </row>
    <row r="162" ht="12.75">
      <c r="A162" s="76"/>
    </row>
    <row r="163" ht="12.75">
      <c r="A163" s="76"/>
    </row>
  </sheetData>
  <mergeCells count="3">
    <mergeCell ref="A3:G3"/>
    <mergeCell ref="H73:I73"/>
    <mergeCell ref="H74:I74"/>
  </mergeCells>
  <printOptions gridLines="1" headings="1"/>
  <pageMargins left="0.75" right="0.75" top="1" bottom="1" header="0.5" footer="0.5"/>
  <pageSetup fitToHeight="3" fitToWidth="1" horizontalDpi="600" verticalDpi="600" orientation="portrait" scale="78" r:id="rId4"/>
  <headerFooter alignWithMargins="0">
    <oddHeader>&amp;C&amp;F</oddHeader>
    <oddFooter>&amp;LPrint date: &amp;D&amp;CSome parts © 2001 by Harcourt, Inc.&amp;RPage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Yale M. Braunstein</cp:lastModifiedBy>
  <cp:lastPrinted>2004-09-14T00:04:34Z</cp:lastPrinted>
  <dcterms:created xsi:type="dcterms:W3CDTF">1999-09-06T22:25:11Z</dcterms:created>
  <dcterms:modified xsi:type="dcterms:W3CDTF">2004-09-14T00:04:37Z</dcterms:modified>
  <cp:category/>
  <cp:version/>
  <cp:contentType/>
  <cp:contentStatus/>
</cp:coreProperties>
</file>